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7520" windowHeight="132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2" i="1"/>
  <c r="D61" s="1"/>
  <c r="G18"/>
  <c r="G5"/>
  <c r="G61" s="1"/>
  <c r="G22"/>
  <c r="D21"/>
  <c r="D33"/>
  <c r="D24"/>
  <c r="D8"/>
  <c r="G19"/>
  <c r="G29"/>
  <c r="G32"/>
  <c r="G12"/>
  <c r="D42"/>
  <c r="F28"/>
  <c r="F26"/>
  <c r="F14"/>
  <c r="F8"/>
  <c r="F6"/>
  <c r="D5"/>
  <c r="D28"/>
  <c r="G15"/>
  <c r="G6"/>
  <c r="D32"/>
  <c r="G34"/>
  <c r="F25"/>
  <c r="F13"/>
  <c r="F11"/>
  <c r="D29"/>
  <c r="D39"/>
  <c r="D43" l="1"/>
  <c r="G31"/>
  <c r="F9" l="1"/>
  <c r="F27" l="1"/>
  <c r="F23"/>
  <c r="D17" l="1"/>
  <c r="D36"/>
  <c r="F32"/>
  <c r="D25"/>
  <c r="D15" l="1"/>
  <c r="F29"/>
  <c r="F15"/>
  <c r="D20"/>
  <c r="D11" l="1"/>
  <c r="G13"/>
  <c r="D16"/>
  <c r="G21"/>
  <c r="D14"/>
  <c r="F18"/>
  <c r="D12"/>
  <c r="F61" l="1"/>
</calcChain>
</file>

<file path=xl/sharedStrings.xml><?xml version="1.0" encoding="utf-8"?>
<sst xmlns="http://schemas.openxmlformats.org/spreadsheetml/2006/main" count="99" uniqueCount="99">
  <si>
    <t>№п/п</t>
  </si>
  <si>
    <t>Видатки по власних надходженнях</t>
  </si>
  <si>
    <t>Всього</t>
  </si>
  <si>
    <t>бензин</t>
  </si>
  <si>
    <t>грн.</t>
  </si>
  <si>
    <t>Джерело поступлення коштів за іншими джерелами власних надходжень</t>
  </si>
  <si>
    <t>Сума, грн.</t>
  </si>
  <si>
    <t xml:space="preserve">Сума,грн. </t>
  </si>
  <si>
    <t>закуплено</t>
  </si>
  <si>
    <t>освоєно в натуральній формі</t>
  </si>
  <si>
    <t>господарські товари</t>
  </si>
  <si>
    <t>будівельні матеріали</t>
  </si>
  <si>
    <t>придбання виробів медичного призначення</t>
  </si>
  <si>
    <t xml:space="preserve">      Головний бухгалтер                                                                                                   І.Данилюк           </t>
  </si>
  <si>
    <t>запчастини</t>
  </si>
  <si>
    <t>медикаменти,перев'язувальні матеріали</t>
  </si>
  <si>
    <t>сантехнічні товари</t>
  </si>
  <si>
    <t>електротовари</t>
  </si>
  <si>
    <t>бланкова продукція</t>
  </si>
  <si>
    <t>кисень медичний, вуглекислота</t>
  </si>
  <si>
    <t xml:space="preserve">М'ягкий та твердий інвентар </t>
  </si>
  <si>
    <t>канцелярське приладдя</t>
  </si>
  <si>
    <t xml:space="preserve">придбання медичного обладнання </t>
  </si>
  <si>
    <t>ремонт автомобілів, страх автом.</t>
  </si>
  <si>
    <t>миючі засоби</t>
  </si>
  <si>
    <t xml:space="preserve">Пакунок малюка </t>
  </si>
  <si>
    <t xml:space="preserve">послуги по захороненю біолог. відходів </t>
  </si>
  <si>
    <t>ін.послуги , прання білизни, послуги зв'язку, інтернет, ох приміщень. , посл. Банку, ремонт електромереж, поточний рем. приміщень</t>
  </si>
  <si>
    <t>придбання офісної та побутової техніки</t>
  </si>
  <si>
    <t>дезинфікуючі засоби</t>
  </si>
  <si>
    <t>заправка, регенерація  катриджів, ремонт  офісної техніки, повірка приладів, то ліфтів ,ТО устаткування</t>
  </si>
  <si>
    <t>поточний ремонт приміщень</t>
  </si>
  <si>
    <t>Департамент ОЗ ОДА</t>
  </si>
  <si>
    <t>ТзОВ " Тедді Групп"</t>
  </si>
  <si>
    <t>КНП " ІФОКІЛ ІФОР"</t>
  </si>
  <si>
    <t>БО " Благодійний фонд "Свічадо""</t>
  </si>
  <si>
    <t>ГО " Лікарняна каса Медіф"</t>
  </si>
  <si>
    <t>програмне забезпеч.</t>
  </si>
  <si>
    <t>Петрина Л.П.</t>
  </si>
  <si>
    <t>КНП "ОІАЦМСІФОР"</t>
  </si>
  <si>
    <t>бланки лікарняних</t>
  </si>
  <si>
    <t>ІФООТЧХ</t>
  </si>
  <si>
    <t>Стефанко С.Л</t>
  </si>
  <si>
    <t>" Епіцентр "</t>
  </si>
  <si>
    <t xml:space="preserve">Римо-католицька парафія Христа Царя м.Івано-Франківська </t>
  </si>
  <si>
    <t>Homborg Industrial Machinery</t>
  </si>
  <si>
    <t xml:space="preserve">Стаціонарний дизельний генератор струму </t>
  </si>
  <si>
    <t>КНП МКЛ №1</t>
  </si>
  <si>
    <t>КНП   ІФОДКЛ</t>
  </si>
  <si>
    <t xml:space="preserve">Імунобіологічні препарати </t>
  </si>
  <si>
    <t>КНП ОПЦ ІФОР</t>
  </si>
  <si>
    <t>Громадська організація " Своє місто"</t>
  </si>
  <si>
    <t>Unicef</t>
  </si>
  <si>
    <t>Фонд народонаселення ООН</t>
  </si>
  <si>
    <t>УОЗ ІФМР</t>
  </si>
  <si>
    <t>Волонтери</t>
  </si>
  <si>
    <t>Карітас Івано-Франківськ УГКЦ</t>
  </si>
  <si>
    <t>ТзОВ" Дієса"</t>
  </si>
  <si>
    <t>ТзОВ " Пріма МЕД"</t>
  </si>
  <si>
    <t>"STEP-IN Ceivie Association"</t>
  </si>
  <si>
    <t>ГО " Центр дослідження комунікацій"</t>
  </si>
  <si>
    <t>БО "Фундація дім Р.Макдональда в Україні"</t>
  </si>
  <si>
    <t xml:space="preserve">Асоціація інституту медичного порятунку м.Кракова </t>
  </si>
  <si>
    <t>ТОВ " Нутріція України"</t>
  </si>
  <si>
    <t xml:space="preserve">поточний ремонт стояка води </t>
  </si>
  <si>
    <t>БО"Благодійний фонд" Вефіль"</t>
  </si>
  <si>
    <t xml:space="preserve">Карітас єпархії Фульда, Німеччина </t>
  </si>
  <si>
    <t>БО " Благодійний фонд ЦОІ-ІФ"</t>
  </si>
  <si>
    <t>БО " Благодійний фонд" Національна агенція гуманітарної допомоги " Здорові"</t>
  </si>
  <si>
    <t>ПАТ НВУ" Борщагівський ХФЗ"</t>
  </si>
  <si>
    <t>БД ТОВ фармасофт</t>
  </si>
  <si>
    <t xml:space="preserve">Міністерство соц.політики </t>
  </si>
  <si>
    <t>ГО " Дистрикт ротарі інтернешнл 2232"</t>
  </si>
  <si>
    <t>Чернега Р.Т</t>
  </si>
  <si>
    <t>Radeberg Alten-und Pflegeneim</t>
  </si>
  <si>
    <t>лаборат. Досл ОПЦ</t>
  </si>
  <si>
    <t>КНП "ПНЦ ІФОР"</t>
  </si>
  <si>
    <t>ДП " Укрвакцина " МОЗ України"</t>
  </si>
  <si>
    <t>ДУ " Івано-Франківський ОЦП"</t>
  </si>
  <si>
    <t>ДУ "Івано-Франківський  ОЦКПХ МОЗ"</t>
  </si>
  <si>
    <t xml:space="preserve">лабораторні дослідження ( кашлюк) Пріма мед </t>
  </si>
  <si>
    <t>ГС " Всеукраїнське громадське об"єднання "Національна асамблея людей з інвалідністю"</t>
  </si>
  <si>
    <t>ГО " Добра Дія"</t>
  </si>
  <si>
    <t>Samodzielny Publiczny Zakład Opieki Zdrowotnej Szpital Uniwersytecki  w Krakowie</t>
  </si>
  <si>
    <t xml:space="preserve">КНП Рожнятівська багатопрофільна лікарня </t>
  </si>
  <si>
    <t>Тзов Вента ЛТД</t>
  </si>
  <si>
    <t>ТзОВ Гледфарм ЛТД</t>
  </si>
  <si>
    <t xml:space="preserve">ТзОВ Юрія Фарм </t>
  </si>
  <si>
    <t>Інформація про надходження і використання коштів, отриманих за іншими джерелами власних надходжень по КНП МКПЦІФМР за січень - грудень  2022 р.</t>
  </si>
  <si>
    <t xml:space="preserve">Благодійні внески від фізичних 2854 осіб   </t>
  </si>
  <si>
    <t>Бачевська І.</t>
  </si>
  <si>
    <t xml:space="preserve">Стерилізатор паровий </t>
  </si>
  <si>
    <t xml:space="preserve">Плита,гас,однокамфорна, під тиском </t>
  </si>
  <si>
    <t xml:space="preserve">Станція супутникового зв"язку STARLINK </t>
  </si>
  <si>
    <t xml:space="preserve">Інститут екстреної медицини </t>
  </si>
  <si>
    <t>Тести виявлення Covid-19, засоби захисту</t>
  </si>
  <si>
    <t xml:space="preserve">central warehouse </t>
  </si>
  <si>
    <t xml:space="preserve">Аптека без кордонів </t>
  </si>
  <si>
    <t xml:space="preserve">Директор                                                                                                                      М.Бойко </t>
  </si>
</sst>
</file>

<file path=xl/styles.xml><?xml version="1.0" encoding="utf-8"?>
<styleSheet xmlns="http://schemas.openxmlformats.org/spreadsheetml/2006/main">
  <fonts count="8"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2" fontId="3" fillId="0" borderId="4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8" xfId="0" applyFont="1" applyBorder="1"/>
    <xf numFmtId="0" fontId="3" fillId="0" borderId="0" xfId="0" applyFont="1" applyBorder="1" applyAlignment="1">
      <alignment wrapText="1"/>
    </xf>
    <xf numFmtId="0" fontId="4" fillId="0" borderId="6" xfId="0" applyFont="1" applyBorder="1"/>
    <xf numFmtId="0" fontId="4" fillId="0" borderId="4" xfId="0" applyFont="1" applyBorder="1"/>
    <xf numFmtId="2" fontId="0" fillId="0" borderId="0" xfId="0" applyNumberFormat="1" applyAlignment="1">
      <alignment horizontal="center"/>
    </xf>
    <xf numFmtId="0" fontId="2" fillId="0" borderId="16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shrinkToFit="1"/>
    </xf>
    <xf numFmtId="0" fontId="3" fillId="0" borderId="11" xfId="0" applyFont="1" applyBorder="1" applyAlignment="1">
      <alignment wrapText="1" shrinkToFit="1"/>
    </xf>
    <xf numFmtId="0" fontId="5" fillId="0" borderId="11" xfId="0" applyFont="1" applyBorder="1" applyAlignment="1">
      <alignment wrapText="1" shrinkToFit="1"/>
    </xf>
    <xf numFmtId="0" fontId="3" fillId="0" borderId="18" xfId="0" applyFont="1" applyBorder="1" applyAlignment="1">
      <alignment wrapText="1"/>
    </xf>
    <xf numFmtId="2" fontId="3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/>
    <xf numFmtId="0" fontId="4" fillId="0" borderId="18" xfId="0" applyFont="1" applyBorder="1"/>
    <xf numFmtId="0" fontId="2" fillId="0" borderId="7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4" fillId="0" borderId="14" xfId="0" applyFont="1" applyBorder="1"/>
    <xf numFmtId="0" fontId="4" fillId="0" borderId="20" xfId="0" applyFont="1" applyBorder="1"/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11" xfId="0" applyFont="1" applyBorder="1"/>
    <xf numFmtId="0" fontId="7" fillId="0" borderId="4" xfId="0" applyFont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3"/>
  <sheetViews>
    <sheetView tabSelected="1" workbookViewId="0">
      <selection activeCell="E36" sqref="E36"/>
    </sheetView>
  </sheetViews>
  <sheetFormatPr defaultRowHeight="11.25"/>
  <cols>
    <col min="2" max="2" width="5" customWidth="1"/>
    <col min="3" max="3" width="43.1640625" customWidth="1"/>
    <col min="4" max="4" width="24.6640625" style="9" customWidth="1"/>
    <col min="5" max="5" width="43.5" customWidth="1"/>
    <col min="6" max="6" width="27.1640625" customWidth="1"/>
    <col min="7" max="7" width="25.33203125" customWidth="1"/>
  </cols>
  <sheetData>
    <row r="1" spans="2:18" ht="74.25" customHeight="1">
      <c r="B1" s="59" t="s">
        <v>88</v>
      </c>
      <c r="C1" s="59"/>
      <c r="D1" s="59"/>
      <c r="E1" s="59"/>
      <c r="F1" s="59"/>
      <c r="G1" s="59"/>
      <c r="H1" s="4"/>
      <c r="I1" s="4"/>
      <c r="J1" s="4"/>
      <c r="K1" s="4"/>
      <c r="L1" s="4"/>
      <c r="M1" s="4"/>
      <c r="N1" s="4"/>
      <c r="O1" s="4"/>
      <c r="P1" s="4"/>
      <c r="Q1" s="1"/>
      <c r="R1" s="1"/>
    </row>
    <row r="2" spans="2:18" ht="24.75" customHeight="1" thickBot="1">
      <c r="B2" s="60" t="s">
        <v>4</v>
      </c>
      <c r="C2" s="60"/>
      <c r="D2" s="60"/>
      <c r="E2" s="60"/>
      <c r="F2" s="60"/>
      <c r="G2" s="60"/>
      <c r="H2" s="4"/>
      <c r="I2" s="4"/>
      <c r="J2" s="4"/>
      <c r="K2" s="4"/>
      <c r="L2" s="4"/>
      <c r="M2" s="4"/>
      <c r="N2" s="4"/>
      <c r="O2" s="4"/>
      <c r="P2" s="4"/>
      <c r="Q2" s="1"/>
      <c r="R2" s="1"/>
    </row>
    <row r="3" spans="2:18" ht="31.5" customHeight="1" thickBot="1">
      <c r="B3" s="62" t="s">
        <v>0</v>
      </c>
      <c r="C3" s="66" t="s">
        <v>5</v>
      </c>
      <c r="D3" s="62" t="s">
        <v>6</v>
      </c>
      <c r="E3" s="63" t="s">
        <v>1</v>
      </c>
      <c r="F3" s="62" t="s">
        <v>7</v>
      </c>
      <c r="G3" s="62"/>
      <c r="H3" s="2"/>
      <c r="I3" s="5"/>
      <c r="J3" s="2"/>
      <c r="K3" s="2"/>
      <c r="L3" s="2"/>
      <c r="M3" s="1"/>
      <c r="N3" s="1"/>
      <c r="O3" s="1"/>
      <c r="P3" s="1"/>
      <c r="Q3" s="1"/>
      <c r="R3" s="1"/>
    </row>
    <row r="4" spans="2:18" ht="60.75" customHeight="1" thickBot="1">
      <c r="B4" s="62"/>
      <c r="C4" s="67"/>
      <c r="D4" s="65"/>
      <c r="E4" s="64"/>
      <c r="F4" s="44" t="s">
        <v>8</v>
      </c>
      <c r="G4" s="44" t="s">
        <v>9</v>
      </c>
      <c r="H4" s="2"/>
      <c r="I4" s="5"/>
      <c r="J4" s="2"/>
      <c r="K4" s="2"/>
      <c r="L4" s="2"/>
      <c r="M4" s="1"/>
      <c r="N4" s="1"/>
      <c r="O4" s="1"/>
      <c r="P4" s="1"/>
      <c r="Q4" s="1"/>
      <c r="R4" s="1"/>
    </row>
    <row r="5" spans="2:18" s="16" customFormat="1" ht="14.25" customHeight="1">
      <c r="B5" s="70">
        <v>1</v>
      </c>
      <c r="C5" s="68" t="s">
        <v>89</v>
      </c>
      <c r="D5" s="72">
        <f>170772.74+141702.82+42421.9+32195+80641.98+91073+71175+71143.3+91974.7+86417.45+70166.35+40097.75</f>
        <v>989781.98999999987</v>
      </c>
      <c r="E5" s="40" t="s">
        <v>25</v>
      </c>
      <c r="F5" s="45"/>
      <c r="G5" s="47">
        <f>31350+62700+313500+313500+940500</f>
        <v>1661550</v>
      </c>
      <c r="H5" s="13"/>
      <c r="I5" s="14"/>
      <c r="J5" s="13"/>
      <c r="K5" s="13"/>
      <c r="L5" s="13"/>
      <c r="M5" s="15"/>
      <c r="N5" s="15"/>
      <c r="O5" s="15"/>
      <c r="P5" s="15"/>
      <c r="Q5" s="15"/>
      <c r="R5" s="15"/>
    </row>
    <row r="6" spans="2:18" s="16" customFormat="1" ht="12" customHeight="1">
      <c r="B6" s="71"/>
      <c r="C6" s="69"/>
      <c r="D6" s="73"/>
      <c r="E6" s="30" t="s">
        <v>10</v>
      </c>
      <c r="F6" s="46">
        <f>29719.6+16788.4+4976+26128.2+891+49551.2+22271+3094+16840.84</f>
        <v>170260.24</v>
      </c>
      <c r="G6" s="17">
        <f>1114.26+591+3613.22+1950+12400+2000</f>
        <v>21668.48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18" s="16" customFormat="1" ht="18" customHeight="1">
      <c r="B7" s="18">
        <v>2</v>
      </c>
      <c r="C7" s="29" t="s">
        <v>33</v>
      </c>
      <c r="D7" s="35">
        <v>10019.25</v>
      </c>
      <c r="E7" s="30" t="s">
        <v>3</v>
      </c>
      <c r="F7" s="46"/>
      <c r="G7" s="19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2:18" s="16" customFormat="1" ht="13.5" customHeight="1">
      <c r="B8" s="75">
        <v>3</v>
      </c>
      <c r="C8" s="74" t="s">
        <v>34</v>
      </c>
      <c r="D8" s="77">
        <f>2558.14+58+1974.22+88.78+58.51+31608.18+175.53+15670+45432.3+22+120+226+345.58+1+1082.5+183.95+521.1</f>
        <v>100125.79000000001</v>
      </c>
      <c r="E8" s="30" t="s">
        <v>14</v>
      </c>
      <c r="F8" s="46">
        <f>4263+3200+7536+3805</f>
        <v>18804</v>
      </c>
      <c r="G8" s="1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2:18" s="16" customFormat="1" ht="12" customHeight="1">
      <c r="B9" s="76"/>
      <c r="C9" s="69"/>
      <c r="D9" s="77"/>
      <c r="E9" s="30" t="s">
        <v>11</v>
      </c>
      <c r="F9" s="46">
        <f>18705.75+89560.27+23811.52+13130+1190.88+14950+6600</f>
        <v>167948.42</v>
      </c>
      <c r="G9" s="19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2:18" s="16" customFormat="1" ht="21" customHeight="1">
      <c r="B10" s="20">
        <v>4</v>
      </c>
      <c r="C10" s="30" t="s">
        <v>32</v>
      </c>
      <c r="D10" s="35">
        <v>21888.6</v>
      </c>
      <c r="E10" s="30" t="s">
        <v>16</v>
      </c>
      <c r="F10" s="46"/>
      <c r="G10" s="19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18" s="16" customFormat="1" ht="21" customHeight="1">
      <c r="B11" s="20">
        <v>5</v>
      </c>
      <c r="C11" s="31" t="s">
        <v>35</v>
      </c>
      <c r="D11" s="35">
        <f>28999+75500+35340</f>
        <v>139839</v>
      </c>
      <c r="E11" s="30" t="s">
        <v>21</v>
      </c>
      <c r="F11" s="46">
        <f>360+4825+420+1200+9250</f>
        <v>16055</v>
      </c>
      <c r="G11" s="19">
        <v>1830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18" s="16" customFormat="1" ht="21" customHeight="1">
      <c r="B12" s="20">
        <v>6</v>
      </c>
      <c r="C12" s="31" t="s">
        <v>36</v>
      </c>
      <c r="D12" s="35">
        <f>1433.48+1328</f>
        <v>2761.48</v>
      </c>
      <c r="E12" s="30" t="s">
        <v>24</v>
      </c>
      <c r="F12" s="46">
        <v>4800</v>
      </c>
      <c r="G12" s="19">
        <f>587.49+36625+8400</f>
        <v>45612.49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2:18" s="16" customFormat="1" ht="21" customHeight="1">
      <c r="B13" s="20">
        <v>7</v>
      </c>
      <c r="C13" s="31" t="s">
        <v>38</v>
      </c>
      <c r="D13" s="35">
        <v>4750</v>
      </c>
      <c r="E13" s="30" t="s">
        <v>17</v>
      </c>
      <c r="F13" s="46">
        <f>312+11112.68+1013+14356+1140+96+5890</f>
        <v>33919.68</v>
      </c>
      <c r="G13" s="19">
        <f>4380+2029.44</f>
        <v>6409.4400000000005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2:18" s="16" customFormat="1" ht="21" customHeight="1">
      <c r="B14" s="20">
        <v>8</v>
      </c>
      <c r="C14" s="30" t="s">
        <v>39</v>
      </c>
      <c r="D14" s="35">
        <f>19.98+79.92</f>
        <v>99.9</v>
      </c>
      <c r="E14" s="30" t="s">
        <v>18</v>
      </c>
      <c r="F14" s="46">
        <f>6770+24780+13360+4500+28785+8950+10467</f>
        <v>97612</v>
      </c>
      <c r="G14" s="19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2:18" s="16" customFormat="1" ht="21" customHeight="1">
      <c r="B15" s="20">
        <v>9</v>
      </c>
      <c r="C15" s="31" t="s">
        <v>41</v>
      </c>
      <c r="D15" s="35">
        <f>51843.52+1407.91+49755</f>
        <v>103006.43</v>
      </c>
      <c r="E15" s="30" t="s">
        <v>20</v>
      </c>
      <c r="F15" s="46">
        <f>1400+846+950</f>
        <v>3196</v>
      </c>
      <c r="G15" s="19">
        <f>4750+9600+29400+85500+8400+43176+66081+98900+3129.67+31296.72+700+36800+1500+561200+2000+16354+10912+15684+33000+2400+200+94998.97+1245.88</f>
        <v>1157228.24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2:18" s="16" customFormat="1" ht="21" customHeight="1">
      <c r="B16" s="20">
        <v>10</v>
      </c>
      <c r="C16" s="31" t="s">
        <v>42</v>
      </c>
      <c r="D16" s="35">
        <f>591</f>
        <v>591</v>
      </c>
      <c r="E16" s="30" t="s">
        <v>29</v>
      </c>
      <c r="F16" s="46"/>
      <c r="G16" s="19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2:18" s="16" customFormat="1" ht="21" customHeight="1">
      <c r="B17" s="20">
        <v>11</v>
      </c>
      <c r="C17" s="31" t="s">
        <v>43</v>
      </c>
      <c r="D17" s="35">
        <f>10022.66+2819.21+374.25</f>
        <v>13216.119999999999</v>
      </c>
      <c r="E17" s="32" t="s">
        <v>75</v>
      </c>
      <c r="F17" s="46">
        <v>150000</v>
      </c>
      <c r="G17" s="19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2:18" s="16" customFormat="1" ht="36.75" customHeight="1">
      <c r="B18" s="20">
        <v>12</v>
      </c>
      <c r="C18" s="30" t="s">
        <v>44</v>
      </c>
      <c r="D18" s="35">
        <v>9600</v>
      </c>
      <c r="E18" s="30" t="s">
        <v>15</v>
      </c>
      <c r="F18" s="46">
        <f>5277.5-1433.48+1840+3921.46-1328</f>
        <v>8277.48</v>
      </c>
      <c r="G18" s="21">
        <f>2049.99+508.15+58+51843.52+309.84+1407.91+27299.34+366619+49755+424.05+332209.5+1974.22+73186+95049.25+44650+88.78+58.51+48738.76+16055+47910+31608.18+175.53+15670+19820+5400+2934+18833.15+120+103711.2+540+25050+1355+10624+7991.6+226+345.58+12.5+16969.1+2090+75705+183.95+521.1+368160+620385+60970+13300+6400+153737.5-103711.2</f>
        <v>2619322.0099999998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2:18" s="16" customFormat="1" ht="24" customHeight="1">
      <c r="B19" s="18">
        <v>13</v>
      </c>
      <c r="C19" s="31" t="s">
        <v>45</v>
      </c>
      <c r="D19" s="18">
        <v>684376</v>
      </c>
      <c r="E19" s="30" t="s">
        <v>95</v>
      </c>
      <c r="F19" s="46">
        <v>11250</v>
      </c>
      <c r="G19" s="21">
        <f>21888.6+1082.5</f>
        <v>22971.1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2:18" s="16" customFormat="1" ht="33.75" customHeight="1">
      <c r="B20" s="18">
        <v>14</v>
      </c>
      <c r="C20" s="31" t="s">
        <v>47</v>
      </c>
      <c r="D20" s="18">
        <f>400000+210000</f>
        <v>610000</v>
      </c>
      <c r="E20" s="30" t="s">
        <v>19</v>
      </c>
      <c r="F20" s="46"/>
      <c r="G20" s="21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2:18" s="16" customFormat="1" ht="17.25" customHeight="1">
      <c r="B21" s="18">
        <v>15</v>
      </c>
      <c r="C21" s="31" t="s">
        <v>48</v>
      </c>
      <c r="D21" s="18">
        <f>1136.7+309.84+6002.4+424.05+31725+11102.99+1355+59410+4483.26</f>
        <v>115949.23999999999</v>
      </c>
      <c r="E21" s="30" t="s">
        <v>40</v>
      </c>
      <c r="F21" s="46"/>
      <c r="G21" s="21">
        <f>19.98+79.92</f>
        <v>99.9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18" s="16" customFormat="1" ht="18" customHeight="1">
      <c r="B22" s="18">
        <v>16</v>
      </c>
      <c r="C22" s="31" t="s">
        <v>50</v>
      </c>
      <c r="D22" s="18">
        <f>27299.34+31027+73186+48738.76+4150+1-103711.2</f>
        <v>80690.900000000009</v>
      </c>
      <c r="E22" s="30" t="s">
        <v>49</v>
      </c>
      <c r="F22" s="46"/>
      <c r="G22" s="21">
        <f>1136.7+6002.4+31725+11102.99+59410+4483.26</f>
        <v>113860.34999999999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s="16" customFormat="1" ht="22.5" customHeight="1">
      <c r="B23" s="18">
        <v>17</v>
      </c>
      <c r="C23" s="31" t="s">
        <v>51</v>
      </c>
      <c r="D23" s="18">
        <v>29400</v>
      </c>
      <c r="E23" s="30" t="s">
        <v>37</v>
      </c>
      <c r="F23" s="46">
        <f>5200+2000+18664</f>
        <v>25864</v>
      </c>
      <c r="G23" s="21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2:18" s="16" customFormat="1" ht="19.5" customHeight="1">
      <c r="B24" s="18">
        <v>18</v>
      </c>
      <c r="C24" s="31" t="s">
        <v>52</v>
      </c>
      <c r="D24" s="36">
        <f>366619+85500+86969+23000+12830+302000+19880+8740+18800+75705+368160+60970</f>
        <v>1429173</v>
      </c>
      <c r="E24" s="30" t="s">
        <v>26</v>
      </c>
      <c r="F24" s="46"/>
      <c r="G24" s="21"/>
      <c r="H24" s="15"/>
      <c r="I24" s="22"/>
      <c r="J24" s="22"/>
      <c r="K24" s="15"/>
      <c r="L24" s="15"/>
      <c r="M24" s="15"/>
      <c r="N24" s="15"/>
      <c r="O24" s="15"/>
      <c r="P24" s="15"/>
      <c r="Q24" s="15"/>
      <c r="R24" s="15"/>
    </row>
    <row r="25" spans="2:18" s="16" customFormat="1" ht="17.25" customHeight="1">
      <c r="B25" s="23">
        <v>19</v>
      </c>
      <c r="C25" s="31" t="s">
        <v>53</v>
      </c>
      <c r="D25" s="37">
        <f>332209.5+61850</f>
        <v>394059.5</v>
      </c>
      <c r="E25" s="29" t="s">
        <v>23</v>
      </c>
      <c r="F25" s="46">
        <f>5220+2485+11350+8300</f>
        <v>27355</v>
      </c>
      <c r="G25" s="19"/>
      <c r="H25" s="15"/>
      <c r="I25" s="24"/>
      <c r="J25" s="24"/>
      <c r="K25" s="15"/>
      <c r="L25" s="15"/>
      <c r="M25" s="15"/>
      <c r="N25" s="15"/>
      <c r="O25" s="15"/>
      <c r="P25" s="15"/>
      <c r="Q25" s="15"/>
      <c r="R25" s="15"/>
    </row>
    <row r="26" spans="2:18" s="16" customFormat="1" ht="39.75" customHeight="1">
      <c r="B26" s="18">
        <v>20</v>
      </c>
      <c r="C26" s="31" t="s">
        <v>67</v>
      </c>
      <c r="D26" s="37">
        <v>2000</v>
      </c>
      <c r="E26" s="41" t="s">
        <v>30</v>
      </c>
      <c r="F26" s="46">
        <f>460+1400+7425+848+7978+4480+4480+4480+1850+510+2200</f>
        <v>36111</v>
      </c>
      <c r="G26" s="19"/>
      <c r="H26" s="15"/>
      <c r="I26" s="24"/>
      <c r="J26" s="24"/>
      <c r="K26" s="15"/>
      <c r="L26" s="15"/>
      <c r="M26" s="15"/>
      <c r="N26" s="15"/>
      <c r="O26" s="15"/>
      <c r="P26" s="15"/>
      <c r="Q26" s="15"/>
      <c r="R26" s="15"/>
    </row>
    <row r="27" spans="2:18" s="16" customFormat="1" ht="18" customHeight="1">
      <c r="B27" s="23">
        <v>21</v>
      </c>
      <c r="C27" s="31" t="s">
        <v>66</v>
      </c>
      <c r="D27" s="37">
        <v>573600</v>
      </c>
      <c r="E27" s="41" t="s">
        <v>31</v>
      </c>
      <c r="F27" s="46">
        <f>59162.96</f>
        <v>59162.96</v>
      </c>
      <c r="G27" s="19"/>
      <c r="H27" s="15"/>
      <c r="I27" s="24"/>
      <c r="J27" s="24"/>
      <c r="K27" s="15"/>
      <c r="L27" s="15"/>
      <c r="M27" s="15"/>
      <c r="N27" s="15"/>
      <c r="O27" s="15"/>
      <c r="P27" s="15"/>
      <c r="Q27" s="15"/>
      <c r="R27" s="15"/>
    </row>
    <row r="28" spans="2:18" s="16" customFormat="1" ht="39" customHeight="1">
      <c r="B28" s="18">
        <v>22</v>
      </c>
      <c r="C28" s="31" t="s">
        <v>54</v>
      </c>
      <c r="D28" s="18">
        <f>8400+16055+2934+10624</f>
        <v>38013</v>
      </c>
      <c r="E28" s="41" t="s">
        <v>27</v>
      </c>
      <c r="F28" s="46">
        <f>1702.38+1219+21329.56+746+1499+11801+2481+14616+6846.79+857+1789+439+617+750+12480+573+4000+420+657+1049+501+35898</f>
        <v>122270.73000000001</v>
      </c>
      <c r="G28" s="19">
        <v>175895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18" s="16" customFormat="1" ht="16.5" customHeight="1">
      <c r="B29" s="23">
        <v>23</v>
      </c>
      <c r="C29" s="31" t="s">
        <v>55</v>
      </c>
      <c r="D29" s="18">
        <f>54000+27000+105000+43176+469014+433854+562139+750000+36800+30740+200</f>
        <v>2511923</v>
      </c>
      <c r="E29" s="30" t="s">
        <v>22</v>
      </c>
      <c r="F29" s="46">
        <f>120967.04-31522.55+11379.36</f>
        <v>100823.84999999999</v>
      </c>
      <c r="G29" s="19">
        <f>28999+75500+35340+400000+210000+54000+27000+105000+469014+433854+20000+562139+750000+60000+22+105000+21024.36+12000+302000+6000+8759.65</f>
        <v>3685652.01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2:18" s="16" customFormat="1" ht="18.75" customHeight="1">
      <c r="B30" s="18">
        <v>24</v>
      </c>
      <c r="C30" s="31" t="s">
        <v>56</v>
      </c>
      <c r="D30" s="18">
        <v>66081</v>
      </c>
      <c r="E30" s="41" t="s">
        <v>46</v>
      </c>
      <c r="F30" s="42"/>
      <c r="G30" s="19">
        <v>684376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8" s="16" customFormat="1" ht="21.75" customHeight="1">
      <c r="B31" s="23">
        <v>25</v>
      </c>
      <c r="C31" s="30" t="s">
        <v>57</v>
      </c>
      <c r="D31" s="18">
        <v>10297</v>
      </c>
      <c r="E31" s="41" t="s">
        <v>28</v>
      </c>
      <c r="F31" s="46">
        <v>330</v>
      </c>
      <c r="G31" s="19">
        <f>6487.5+2819.21+10297+374.25+45432.3</f>
        <v>65410.26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s="16" customFormat="1" ht="13.5" customHeight="1">
      <c r="B32" s="18">
        <v>26</v>
      </c>
      <c r="C32" s="30" t="s">
        <v>58</v>
      </c>
      <c r="D32" s="18">
        <f>175895+10140+14420</f>
        <v>200455</v>
      </c>
      <c r="E32" s="31" t="s">
        <v>12</v>
      </c>
      <c r="F32" s="46">
        <f>7534.09+370</f>
        <v>7904.09</v>
      </c>
      <c r="G32" s="19">
        <f>86969+41850+640+31027+420303+1+30740+11000+430+19880+2740+18800</f>
        <v>664380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s="16" customFormat="1" ht="24" customHeight="1">
      <c r="B33" s="23">
        <v>27</v>
      </c>
      <c r="C33" s="32" t="s">
        <v>68</v>
      </c>
      <c r="D33" s="18">
        <f>16354+19820+620385+13300</f>
        <v>669859</v>
      </c>
      <c r="E33" s="41" t="s">
        <v>64</v>
      </c>
      <c r="F33" s="46">
        <v>49725</v>
      </c>
      <c r="G33" s="19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s="16" customFormat="1" ht="21.75" customHeight="1">
      <c r="B34" s="18">
        <v>28</v>
      </c>
      <c r="C34" s="30" t="s">
        <v>61</v>
      </c>
      <c r="D34" s="18">
        <v>98900</v>
      </c>
      <c r="E34" s="57" t="s">
        <v>80</v>
      </c>
      <c r="F34" s="57"/>
      <c r="G34" s="58">
        <f>10140+14420</f>
        <v>24560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s="16" customFormat="1" ht="21.75" customHeight="1">
      <c r="B35" s="23">
        <v>29</v>
      </c>
      <c r="C35" s="31" t="s">
        <v>62</v>
      </c>
      <c r="D35" s="18">
        <v>420303</v>
      </c>
      <c r="E35" s="42" t="s">
        <v>91</v>
      </c>
      <c r="F35" s="42"/>
      <c r="G35" s="26">
        <v>10000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2:18" s="16" customFormat="1" ht="16.5" customHeight="1">
      <c r="B36" s="18">
        <v>30</v>
      </c>
      <c r="C36" s="30" t="s">
        <v>59</v>
      </c>
      <c r="D36" s="18">
        <f>60640+44650</f>
        <v>105290</v>
      </c>
      <c r="E36" s="42" t="s">
        <v>92</v>
      </c>
      <c r="F36" s="42"/>
      <c r="G36" s="19">
        <v>2400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2:18" s="16" customFormat="1" ht="14.25" customHeight="1">
      <c r="B37" s="23">
        <v>31</v>
      </c>
      <c r="C37" s="30" t="s">
        <v>63</v>
      </c>
      <c r="D37" s="18">
        <v>12000</v>
      </c>
      <c r="E37" s="41" t="s">
        <v>93</v>
      </c>
      <c r="F37" s="46"/>
      <c r="G37" s="19">
        <v>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2:18" s="16" customFormat="1" ht="23.25" customHeight="1">
      <c r="B38" s="18">
        <v>32</v>
      </c>
      <c r="C38" s="30" t="s">
        <v>65</v>
      </c>
      <c r="D38" s="18">
        <v>34426.39</v>
      </c>
      <c r="E38" s="41"/>
      <c r="F38" s="46"/>
      <c r="G38" s="19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2:18" s="16" customFormat="1" ht="23.25" customHeight="1">
      <c r="B39" s="23">
        <v>33</v>
      </c>
      <c r="C39" s="30" t="s">
        <v>72</v>
      </c>
      <c r="D39" s="18">
        <f>10912+540</f>
        <v>11452</v>
      </c>
      <c r="E39" s="41"/>
      <c r="F39" s="46"/>
      <c r="G39" s="19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2:18" s="16" customFormat="1" ht="23.25" customHeight="1">
      <c r="B40" s="18">
        <v>34</v>
      </c>
      <c r="C40" s="30" t="s">
        <v>73</v>
      </c>
      <c r="D40" s="18">
        <v>15684</v>
      </c>
      <c r="E40" s="41"/>
      <c r="F40" s="46"/>
      <c r="G40" s="19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s="16" customFormat="1" ht="23.25" customHeight="1">
      <c r="B41" s="23">
        <v>35</v>
      </c>
      <c r="C41" s="33" t="s">
        <v>74</v>
      </c>
      <c r="D41" s="18">
        <v>33000</v>
      </c>
      <c r="E41" s="41"/>
      <c r="F41" s="46"/>
      <c r="G41" s="19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18" s="16" customFormat="1" ht="23.25" customHeight="1">
      <c r="B42" s="18">
        <v>36</v>
      </c>
      <c r="C42" s="30" t="s">
        <v>71</v>
      </c>
      <c r="D42" s="38">
        <f>31350+62700+313500+313500+940500</f>
        <v>1661550</v>
      </c>
      <c r="E42" s="41"/>
      <c r="F42" s="46"/>
      <c r="G42" s="19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18" s="16" customFormat="1" ht="15" customHeight="1">
      <c r="B43" s="23">
        <v>37</v>
      </c>
      <c r="C43" s="30" t="s">
        <v>60</v>
      </c>
      <c r="D43" s="18">
        <f>95049.25+36625</f>
        <v>131674.25</v>
      </c>
      <c r="E43" s="42"/>
      <c r="F43" s="42"/>
      <c r="G43" s="2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2:18" s="16" customFormat="1" ht="15" customHeight="1">
      <c r="B44" s="18">
        <v>38</v>
      </c>
      <c r="C44" s="30" t="s">
        <v>83</v>
      </c>
      <c r="D44" s="18">
        <v>117269.21</v>
      </c>
      <c r="E44" s="42"/>
      <c r="F44" s="42"/>
      <c r="G44" s="2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2:18" s="16" customFormat="1" ht="15" customHeight="1">
      <c r="B45" s="23">
        <v>39</v>
      </c>
      <c r="C45" s="30" t="s">
        <v>70</v>
      </c>
      <c r="D45" s="18">
        <v>5400</v>
      </c>
      <c r="E45" s="42"/>
      <c r="F45" s="42"/>
      <c r="G45" s="26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2:18" s="16" customFormat="1" ht="15" customHeight="1">
      <c r="B46" s="18">
        <v>40</v>
      </c>
      <c r="C46" s="50" t="s">
        <v>77</v>
      </c>
      <c r="D46" s="48">
        <v>103711.2</v>
      </c>
      <c r="E46" s="51"/>
      <c r="F46" s="51"/>
      <c r="G46" s="52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2:18" s="16" customFormat="1" ht="15" customHeight="1">
      <c r="B47" s="23">
        <v>41</v>
      </c>
      <c r="C47" s="50" t="s">
        <v>78</v>
      </c>
      <c r="D47" s="48">
        <v>25050</v>
      </c>
      <c r="E47" s="51"/>
      <c r="F47" s="51"/>
      <c r="G47" s="52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s="16" customFormat="1" ht="15" customHeight="1">
      <c r="B48" s="18">
        <v>42</v>
      </c>
      <c r="C48" s="50" t="s">
        <v>79</v>
      </c>
      <c r="D48" s="49">
        <v>2400</v>
      </c>
      <c r="E48" s="51"/>
      <c r="F48" s="51"/>
      <c r="G48" s="52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2:18" s="16" customFormat="1" ht="15" customHeight="1">
      <c r="B49" s="23">
        <v>43</v>
      </c>
      <c r="C49" s="50" t="s">
        <v>84</v>
      </c>
      <c r="D49" s="54">
        <v>7991.6</v>
      </c>
      <c r="E49" s="51"/>
      <c r="F49" s="51"/>
      <c r="G49" s="52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2:18" s="16" customFormat="1" ht="15" customHeight="1">
      <c r="B50" s="18">
        <v>44</v>
      </c>
      <c r="C50" s="50" t="s">
        <v>76</v>
      </c>
      <c r="D50" s="48">
        <v>18833.150000000001</v>
      </c>
      <c r="E50" s="51"/>
      <c r="F50" s="51"/>
      <c r="G50" s="52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2:18" s="16" customFormat="1" ht="15" customHeight="1">
      <c r="B51" s="56"/>
      <c r="C51" s="50" t="s">
        <v>86</v>
      </c>
      <c r="D51" s="54">
        <v>16969.099999999999</v>
      </c>
      <c r="E51" s="51"/>
      <c r="F51" s="51"/>
      <c r="G51" s="52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2:18" s="16" customFormat="1" ht="15" customHeight="1">
      <c r="B52" s="56"/>
      <c r="C52" s="50" t="s">
        <v>85</v>
      </c>
      <c r="D52" s="54">
        <v>12.5</v>
      </c>
      <c r="E52" s="51"/>
      <c r="F52" s="51"/>
      <c r="G52" s="52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2:18" s="16" customFormat="1" ht="15" customHeight="1">
      <c r="B53" s="56"/>
      <c r="C53" s="50" t="s">
        <v>87</v>
      </c>
      <c r="D53" s="54">
        <v>2090</v>
      </c>
      <c r="E53" s="51"/>
      <c r="F53" s="51"/>
      <c r="G53" s="5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2:18" s="16" customFormat="1" ht="15" customHeight="1">
      <c r="B54" s="23">
        <v>45</v>
      </c>
      <c r="C54" s="50" t="s">
        <v>82</v>
      </c>
      <c r="D54" s="53">
        <v>2000</v>
      </c>
      <c r="E54" s="51"/>
      <c r="F54" s="51"/>
      <c r="G54" s="52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s="16" customFormat="1" ht="25.5" customHeight="1">
      <c r="B55" s="18">
        <v>46</v>
      </c>
      <c r="C55" s="50" t="s">
        <v>81</v>
      </c>
      <c r="D55" s="53">
        <v>105000</v>
      </c>
      <c r="E55" s="51"/>
      <c r="F55" s="51"/>
      <c r="G55" s="52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2:18" s="16" customFormat="1" ht="25.5" customHeight="1">
      <c r="B56" s="23">
        <v>47</v>
      </c>
      <c r="C56" s="50" t="s">
        <v>96</v>
      </c>
      <c r="D56" s="55">
        <v>6400</v>
      </c>
      <c r="E56" s="51"/>
      <c r="F56" s="51"/>
      <c r="G56" s="52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2:18" s="16" customFormat="1" ht="25.5" customHeight="1">
      <c r="B57" s="18">
        <v>48</v>
      </c>
      <c r="C57" s="50" t="s">
        <v>94</v>
      </c>
      <c r="D57" s="55">
        <v>8759.65</v>
      </c>
      <c r="E57" s="51"/>
      <c r="F57" s="51"/>
      <c r="G57" s="52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2:18" s="16" customFormat="1" ht="25.5" customHeight="1">
      <c r="B58" s="23">
        <v>49</v>
      </c>
      <c r="C58" s="50" t="s">
        <v>97</v>
      </c>
      <c r="D58" s="55">
        <v>153737.5</v>
      </c>
      <c r="E58" s="51"/>
      <c r="F58" s="51"/>
      <c r="G58" s="52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2:18" s="16" customFormat="1" ht="25.5" customHeight="1">
      <c r="B59" s="18">
        <v>50</v>
      </c>
      <c r="C59" s="50" t="s">
        <v>90</v>
      </c>
      <c r="D59" s="55">
        <v>8400</v>
      </c>
      <c r="E59" s="51"/>
      <c r="F59" s="51"/>
      <c r="G59" s="52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2:18" s="16" customFormat="1" ht="15.75" customHeight="1" thickBot="1">
      <c r="B60" s="23">
        <v>51</v>
      </c>
      <c r="C60" s="34" t="s">
        <v>69</v>
      </c>
      <c r="D60" s="39">
        <v>47910</v>
      </c>
      <c r="E60" s="43"/>
      <c r="F60" s="43"/>
      <c r="G60" s="2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ht="24" customHeight="1" thickBot="1">
      <c r="B61" s="3"/>
      <c r="C61" s="28"/>
      <c r="D61" s="11">
        <f>SUM(D5:D60)-D12</f>
        <v>11965008.27</v>
      </c>
      <c r="E61" s="10" t="s">
        <v>2</v>
      </c>
      <c r="F61" s="11">
        <f>SUM(F6:F35)</f>
        <v>1111669.4500000002</v>
      </c>
      <c r="G61" s="12">
        <f>SUM(G5:G60)</f>
        <v>10963226.279999999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8.75">
      <c r="B62" s="1"/>
      <c r="C62" s="1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8.75">
      <c r="B63" s="61" t="s">
        <v>98</v>
      </c>
      <c r="C63" s="61"/>
      <c r="D63" s="61"/>
      <c r="E63" s="61"/>
      <c r="F63" s="61"/>
      <c r="G63" s="6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8.75">
      <c r="B64" s="6"/>
      <c r="C64" s="6"/>
      <c r="D64" s="7"/>
      <c r="E64" s="6"/>
      <c r="F64" s="6"/>
      <c r="G64" s="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8.75">
      <c r="B65" s="61" t="s">
        <v>13</v>
      </c>
      <c r="C65" s="61"/>
      <c r="D65" s="61"/>
      <c r="E65" s="61"/>
      <c r="F65" s="61"/>
      <c r="G65" s="6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73" spans="2:18">
      <c r="D73" s="27"/>
    </row>
  </sheetData>
  <mergeCells count="15">
    <mergeCell ref="B1:G1"/>
    <mergeCell ref="B2:G2"/>
    <mergeCell ref="B63:G63"/>
    <mergeCell ref="B65:G65"/>
    <mergeCell ref="F3:G3"/>
    <mergeCell ref="E3:E4"/>
    <mergeCell ref="D3:D4"/>
    <mergeCell ref="C3:C4"/>
    <mergeCell ref="B3:B4"/>
    <mergeCell ref="C5:C6"/>
    <mergeCell ref="B5:B6"/>
    <mergeCell ref="D5:D6"/>
    <mergeCell ref="C8:C9"/>
    <mergeCell ref="B8:B9"/>
    <mergeCell ref="D8:D9"/>
  </mergeCells>
  <pageMargins left="0.39370078740157483" right="0.11811023622047245" top="0" bottom="0.15748031496062992" header="0.19685039370078741" footer="0.27559055118110237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zastgolbuhgalya</dc:creator>
  <cp:lastModifiedBy>User</cp:lastModifiedBy>
  <cp:lastPrinted>2023-01-03T09:03:12Z</cp:lastPrinted>
  <dcterms:created xsi:type="dcterms:W3CDTF">2016-01-25T07:31:14Z</dcterms:created>
  <dcterms:modified xsi:type="dcterms:W3CDTF">2023-02-08T08:16:28Z</dcterms:modified>
</cp:coreProperties>
</file>